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3"/>
  <workbookPr/>
  <mc:AlternateContent xmlns:mc="http://schemas.openxmlformats.org/markup-compatibility/2006">
    <mc:Choice Requires="x15">
      <x15ac:absPath xmlns:x15ac="http://schemas.microsoft.com/office/spreadsheetml/2010/11/ac" url="https://moresirl.sharepoint.com/sites/E2343MurrensQuarryrEIARPlanning/Shared Documents/04 Deliverables/02 Substitute Consent/05 Planning/"/>
    </mc:Choice>
  </mc:AlternateContent>
  <xr:revisionPtr revIDLastSave="177" documentId="8_{BEB104D0-CDE2-4C8A-9902-968B4688AE8E}" xr6:coauthVersionLast="47" xr6:coauthVersionMax="47" xr10:uidLastSave="{7D59FA11-4A90-45C6-8730-73CA992140E8}"/>
  <bookViews>
    <workbookView xWindow="-120" yWindow="-120" windowWidth="29040" windowHeight="15840" firstSheet="1" activeTab="1" xr2:uid="{00000000-000D-0000-FFFF-FFFF00000000}"/>
  </bookViews>
  <sheets>
    <sheet name="QC" sheetId="2" r:id="rId1"/>
    <sheet name="Planning Calculator" sheetId="1" r:id="rId2"/>
    <sheet name="Workings" sheetId="4" r:id="rId3"/>
    <sheet name="Sheet1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H14" i="1"/>
  <c r="D5" i="4"/>
  <c r="D4" i="4"/>
  <c r="D6" i="4" s="1"/>
  <c r="D3" i="4"/>
  <c r="H2" i="1"/>
  <c r="F12" i="1" s="1"/>
  <c r="H3" i="1"/>
  <c r="F13" i="1" s="1"/>
  <c r="G13" i="1" s="1"/>
  <c r="D11" i="1"/>
  <c r="D10" i="1"/>
  <c r="F11" i="1"/>
  <c r="H4" i="1"/>
  <c r="F14" i="1" s="1"/>
  <c r="G14" i="1" s="1"/>
  <c r="I14" i="1" s="1"/>
  <c r="H11" i="1"/>
  <c r="H12" i="1"/>
  <c r="H13" i="1"/>
  <c r="H10" i="1"/>
  <c r="F10" i="1" l="1"/>
  <c r="G10" i="1" s="1"/>
  <c r="G12" i="1"/>
  <c r="I12" i="1" s="1"/>
  <c r="G11" i="1"/>
  <c r="I11" i="1" s="1"/>
  <c r="I13" i="1"/>
  <c r="I10" i="1" l="1"/>
  <c r="I15" i="1" s="1"/>
</calcChain>
</file>

<file path=xl/sharedStrings.xml><?xml version="1.0" encoding="utf-8"?>
<sst xmlns="http://schemas.openxmlformats.org/spreadsheetml/2006/main" count="50" uniqueCount="43">
  <si>
    <t>Versions</t>
  </si>
  <si>
    <t>Date Time</t>
  </si>
  <si>
    <t>Edits by</t>
  </si>
  <si>
    <t>Details</t>
  </si>
  <si>
    <t>FML</t>
  </si>
  <si>
    <t>Draft</t>
  </si>
  <si>
    <t xml:space="preserve">Class No. </t>
  </si>
  <si>
    <t xml:space="preserve">Class of Development </t>
  </si>
  <si>
    <t>Meath Fees. 24/03/2025</t>
  </si>
  <si>
    <t>Measurement</t>
  </si>
  <si>
    <t>Value change</t>
  </si>
  <si>
    <t>Unit rate</t>
  </si>
  <si>
    <t>Min rate</t>
  </si>
  <si>
    <t>Unit Cost</t>
  </si>
  <si>
    <t>The provision of buildings other than buildings coming within class 1, 2 or 3</t>
  </si>
  <si>
    <t>€80 for each building, or €3.60 for each square metre of gross floor space to be provided, whichever is the greater.</t>
  </si>
  <si>
    <t>m2</t>
  </si>
  <si>
    <t xml:space="preserve">The use of land for:- (a) The winning and working of minerals, (b) The deposit of refuse or waste. </t>
  </si>
  <si>
    <t>€500, or €50 for each 0.1 hectare of site area, whichever is the greater.</t>
  </si>
  <si>
    <t>Ha</t>
  </si>
  <si>
    <t xml:space="preserve">Development not coming within any of the foregoing classes. </t>
  </si>
  <si>
    <t xml:space="preserve">€80, or €10 for each 0.1 hectare of site area, whichever is the greater. </t>
  </si>
  <si>
    <t>-</t>
  </si>
  <si>
    <t>Area2</t>
  </si>
  <si>
    <t>Units</t>
  </si>
  <si>
    <t>Class</t>
  </si>
  <si>
    <t>Rate per Whole Unit</t>
  </si>
  <si>
    <t>Cost</t>
  </si>
  <si>
    <t>Min Fee</t>
  </si>
  <si>
    <t>Relevant fee</t>
  </si>
  <si>
    <t>Workshop</t>
  </si>
  <si>
    <t>Storage Unit</t>
  </si>
  <si>
    <t>Office</t>
  </si>
  <si>
    <t>Extraction Area</t>
  </si>
  <si>
    <t>Remaining Area</t>
  </si>
  <si>
    <t>ha</t>
  </si>
  <si>
    <t>Total</t>
  </si>
  <si>
    <t xml:space="preserve">Maximum Planning Fee </t>
  </si>
  <si>
    <t>Building</t>
  </si>
  <si>
    <t>L</t>
  </si>
  <si>
    <t>W</t>
  </si>
  <si>
    <t>Floor Space(m2)</t>
  </si>
  <si>
    <t>Class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</si>
</sst>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\ * #,##0.00_-;\-[$€-2]\ * #,##0.00_-;_-[$€-2]\ * &quot;-&quot;??_-;_-@_-"/>
    <numFmt numFmtId="165" formatCode="_-[$€-1809]* #,##0.00_-;\-[$€-1809]* #,##0.00_-;_-[$€-1809]* &quot;-&quot;??_-;_-@_-"/>
    <numFmt numFmtId="166" formatCode="0.0"/>
    <numFmt numFmtId="167" formatCode="&quot;€&quot;#,##0.0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1" fillId="3" borderId="0" xfId="0" applyFont="1" applyFill="1"/>
    <xf numFmtId="164" fontId="1" fillId="3" borderId="0" xfId="0" applyNumberFormat="1" applyFont="1" applyFill="1"/>
    <xf numFmtId="0" fontId="1" fillId="0" borderId="0" xfId="0" applyFont="1" applyAlignment="1">
      <alignment wrapText="1"/>
    </xf>
    <xf numFmtId="165" fontId="0" fillId="0" borderId="0" xfId="0" applyNumberFormat="1"/>
    <xf numFmtId="0" fontId="1" fillId="4" borderId="0" xfId="0" applyFont="1" applyFill="1"/>
    <xf numFmtId="164" fontId="0" fillId="4" borderId="0" xfId="0" applyNumberFormat="1" applyFill="1"/>
    <xf numFmtId="0" fontId="1" fillId="4" borderId="0" xfId="0" applyFont="1" applyFill="1" applyAlignment="1">
      <alignment wrapText="1"/>
    </xf>
    <xf numFmtId="164" fontId="1" fillId="4" borderId="0" xfId="0" applyNumberFormat="1" applyFont="1" applyFill="1"/>
    <xf numFmtId="22" fontId="0" fillId="0" borderId="0" xfId="0" applyNumberFormat="1"/>
    <xf numFmtId="0" fontId="0" fillId="0" borderId="0" xfId="0" applyAlignment="1">
      <alignment vertical="top" wrapText="1"/>
    </xf>
    <xf numFmtId="0" fontId="1" fillId="5" borderId="1" xfId="0" applyFont="1" applyFill="1" applyBorder="1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" fontId="0" fillId="0" borderId="0" xfId="0" applyNumberFormat="1"/>
    <xf numFmtId="166" fontId="0" fillId="0" borderId="0" xfId="0" applyNumberFormat="1"/>
    <xf numFmtId="167" fontId="0" fillId="0" borderId="0" xfId="0" applyNumberFormat="1"/>
    <xf numFmtId="167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0</xdr:rowOff>
    </xdr:from>
    <xdr:to>
      <xdr:col>15</xdr:col>
      <xdr:colOff>228600</xdr:colOff>
      <xdr:row>14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E17B90-CDCC-932C-E46A-B3A53840C932}"/>
            </a:ext>
          </a:extLst>
        </xdr:cNvPr>
        <xdr:cNvSpPr txBox="1"/>
      </xdr:nvSpPr>
      <xdr:spPr>
        <a:xfrm>
          <a:off x="12715875" y="3238500"/>
          <a:ext cx="3562350" cy="1838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 kern="1200"/>
            <a:t>Fill</a:t>
          </a:r>
          <a:r>
            <a:rPr lang="en-IE" sz="1100" kern="1200" baseline="0"/>
            <a:t> in relevant details for Column B, C and E. </a:t>
          </a:r>
        </a:p>
        <a:p>
          <a:r>
            <a:rPr lang="en-IE" sz="1100" kern="1200" baseline="0"/>
            <a:t>Planning Application fee will be calculated per item, and summed into Cell I21.</a:t>
          </a:r>
        </a:p>
        <a:p>
          <a:endParaRPr lang="en-IE" sz="1100" kern="1200" baseline="0"/>
        </a:p>
        <a:p>
          <a:r>
            <a:rPr lang="en-IE" sz="1100" kern="1200" baseline="0"/>
            <a:t>These details (Rows 2-6) should always be confirmed against the latest Planning fee list</a:t>
          </a:r>
          <a:endParaRPr lang="en-IE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268776</xdr:colOff>
      <xdr:row>20</xdr:row>
      <xdr:rowOff>140550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904B79-A1DA-F66F-D80D-A17E83D0B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6364776" cy="395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6171-E9D9-48DB-A3B4-C59D8E5D9180}">
  <dimension ref="A1:D3"/>
  <sheetViews>
    <sheetView workbookViewId="0">
      <selection activeCell="D3" sqref="D3"/>
    </sheetView>
  </sheetViews>
  <sheetFormatPr defaultRowHeight="15"/>
  <cols>
    <col min="2" max="2" width="15.5703125" bestFit="1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>
        <v>0</v>
      </c>
      <c r="B2" s="14">
        <v>45741.458333333336</v>
      </c>
      <c r="C2" t="s">
        <v>4</v>
      </c>
      <c r="D2" t="s">
        <v>5</v>
      </c>
    </row>
    <row r="3" spans="1:4">
      <c r="A3">
        <v>0</v>
      </c>
      <c r="B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B1" workbookViewId="0">
      <selection activeCell="L21" sqref="L21"/>
    </sheetView>
  </sheetViews>
  <sheetFormatPr defaultRowHeight="15"/>
  <cols>
    <col min="1" max="1" width="10.7109375" customWidth="1"/>
    <col min="2" max="2" width="14" customWidth="1"/>
    <col min="3" max="3" width="11.85546875" customWidth="1"/>
    <col min="4" max="4" width="12" customWidth="1"/>
    <col min="5" max="5" width="13.140625" customWidth="1"/>
    <col min="6" max="6" width="13" customWidth="1"/>
    <col min="7" max="7" width="12.7109375" customWidth="1"/>
    <col min="8" max="8" width="13.42578125" customWidth="1"/>
    <col min="9" max="9" width="13.7109375" customWidth="1"/>
    <col min="12" max="12" width="13.42578125" bestFit="1" customWidth="1"/>
  </cols>
  <sheetData>
    <row r="1" spans="1:12">
      <c r="A1" t="s">
        <v>6</v>
      </c>
      <c r="B1" t="s">
        <v>7</v>
      </c>
      <c r="C1" s="8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</row>
    <row r="2" spans="1:12" ht="45">
      <c r="A2">
        <v>4</v>
      </c>
      <c r="B2" s="15" t="s">
        <v>14</v>
      </c>
      <c r="C2" s="1" t="s">
        <v>15</v>
      </c>
      <c r="D2" t="s">
        <v>16</v>
      </c>
      <c r="E2">
        <v>1</v>
      </c>
      <c r="F2" s="2">
        <v>3.6</v>
      </c>
      <c r="G2" s="9">
        <v>240</v>
      </c>
      <c r="H2" s="2">
        <f>F2/E2</f>
        <v>3.6</v>
      </c>
    </row>
    <row r="3" spans="1:12" ht="30">
      <c r="A3">
        <v>6</v>
      </c>
      <c r="B3" s="1" t="s">
        <v>17</v>
      </c>
      <c r="C3" s="1" t="s">
        <v>18</v>
      </c>
      <c r="D3" t="s">
        <v>19</v>
      </c>
      <c r="E3">
        <v>0.1</v>
      </c>
      <c r="F3" s="2">
        <v>50</v>
      </c>
      <c r="G3" s="9">
        <v>1500</v>
      </c>
      <c r="H3" s="2">
        <f t="shared" ref="H3" si="0">F3/E3</f>
        <v>500</v>
      </c>
    </row>
    <row r="4" spans="1:12" ht="30">
      <c r="A4">
        <v>13</v>
      </c>
      <c r="B4" s="1" t="s">
        <v>20</v>
      </c>
      <c r="C4" s="1" t="s">
        <v>21</v>
      </c>
      <c r="D4" t="s">
        <v>19</v>
      </c>
      <c r="E4">
        <v>0.1</v>
      </c>
      <c r="F4" s="2">
        <v>10</v>
      </c>
      <c r="G4" s="9">
        <v>240</v>
      </c>
      <c r="H4" s="2">
        <f>F4/E4</f>
        <v>100</v>
      </c>
    </row>
    <row r="5" spans="1:12">
      <c r="A5" t="s">
        <v>22</v>
      </c>
      <c r="B5" s="1"/>
      <c r="C5" s="1"/>
    </row>
    <row r="6" spans="1:12">
      <c r="B6" s="1"/>
      <c r="C6" s="1"/>
    </row>
    <row r="7" spans="1:12">
      <c r="B7" s="1"/>
      <c r="C7" s="1"/>
    </row>
    <row r="8" spans="1:12">
      <c r="B8" s="1"/>
      <c r="C8" s="1"/>
      <c r="D8" s="1"/>
    </row>
    <row r="9" spans="1:12" ht="30">
      <c r="B9" s="8"/>
      <c r="C9" s="3" t="s">
        <v>23</v>
      </c>
      <c r="D9" s="10" t="s">
        <v>24</v>
      </c>
      <c r="E9" s="3" t="s">
        <v>25</v>
      </c>
      <c r="F9" s="12" t="s">
        <v>26</v>
      </c>
      <c r="G9" s="10" t="s">
        <v>27</v>
      </c>
      <c r="H9" s="10" t="s">
        <v>28</v>
      </c>
      <c r="I9" s="10" t="s">
        <v>29</v>
      </c>
    </row>
    <row r="10" spans="1:12">
      <c r="A10" s="3">
        <v>1</v>
      </c>
      <c r="B10" s="1" t="s">
        <v>30</v>
      </c>
      <c r="C10" s="20">
        <v>163.947</v>
      </c>
      <c r="D10" s="11" t="str">
        <f>VLOOKUP(E10,$A$2:$H$7,4)</f>
        <v>m2</v>
      </c>
      <c r="E10">
        <v>4</v>
      </c>
      <c r="F10" s="11">
        <f>VLOOKUP(E10,$A$2:$H$7,8)</f>
        <v>3.6</v>
      </c>
      <c r="G10" s="11">
        <f>F10*C10</f>
        <v>590.20920000000001</v>
      </c>
      <c r="H10" s="11">
        <f>VLOOKUP(E10,$A$2:$G$7,7)</f>
        <v>240</v>
      </c>
      <c r="I10" s="13">
        <f>MAX(G10:H10)</f>
        <v>590.20920000000001</v>
      </c>
    </row>
    <row r="11" spans="1:12">
      <c r="A11" s="3">
        <v>2</v>
      </c>
      <c r="B11" s="1" t="s">
        <v>31</v>
      </c>
      <c r="C11" s="20">
        <v>375.21039999999999</v>
      </c>
      <c r="D11" s="11" t="str">
        <f>VLOOKUP(E11,$A$2:$H$7,4)</f>
        <v>m2</v>
      </c>
      <c r="E11">
        <v>4</v>
      </c>
      <c r="F11" s="11">
        <f>VLOOKUP(E11,$A$2:$H$7,8)</f>
        <v>3.6</v>
      </c>
      <c r="G11" s="11">
        <f t="shared" ref="G11:G12" si="1">F11*C11</f>
        <v>1350.7574400000001</v>
      </c>
      <c r="H11" s="11">
        <f>VLOOKUP(E11,$A$2:$G$7,7)</f>
        <v>240</v>
      </c>
      <c r="I11" s="13">
        <f t="shared" ref="I11:I12" si="2">MAX(G11:H11)</f>
        <v>1350.7574400000001</v>
      </c>
    </row>
    <row r="12" spans="1:12">
      <c r="A12" s="3">
        <v>3</v>
      </c>
      <c r="B12" t="s">
        <v>32</v>
      </c>
      <c r="C12" s="20">
        <v>76.861199999999997</v>
      </c>
      <c r="D12" s="11" t="s">
        <v>16</v>
      </c>
      <c r="E12">
        <v>4</v>
      </c>
      <c r="F12" s="11">
        <f>VLOOKUP(E12,$A$2:$H$7,8)</f>
        <v>3.6</v>
      </c>
      <c r="G12" s="11">
        <f t="shared" si="1"/>
        <v>276.70031999999998</v>
      </c>
      <c r="H12" s="11">
        <f>VLOOKUP(E12,$A$2:$G$7,7)</f>
        <v>240</v>
      </c>
      <c r="I12" s="13">
        <f t="shared" si="2"/>
        <v>276.70031999999998</v>
      </c>
    </row>
    <row r="13" spans="1:12">
      <c r="A13" s="3">
        <v>4</v>
      </c>
      <c r="B13" t="s">
        <v>33</v>
      </c>
      <c r="C13">
        <v>37.5</v>
      </c>
      <c r="D13" s="11" t="s">
        <v>19</v>
      </c>
      <c r="E13">
        <v>6</v>
      </c>
      <c r="F13" s="11">
        <f>VLOOKUP(E13,$A$2:$H$7,8)</f>
        <v>500</v>
      </c>
      <c r="G13" s="11">
        <f>F13*C13</f>
        <v>18750</v>
      </c>
      <c r="H13" s="11">
        <f>VLOOKUP(E13,$A$2:$G$7,7)</f>
        <v>1500</v>
      </c>
      <c r="I13" s="13">
        <f>MAX(G13:H13)</f>
        <v>18750</v>
      </c>
    </row>
    <row r="14" spans="1:12">
      <c r="A14" s="3">
        <v>5</v>
      </c>
      <c r="B14" t="s">
        <v>34</v>
      </c>
      <c r="C14" s="21">
        <v>1.5</v>
      </c>
      <c r="D14" s="11" t="s">
        <v>35</v>
      </c>
      <c r="E14">
        <v>13</v>
      </c>
      <c r="F14" s="11">
        <f>VLOOKUP(E14,$A$2:$H$7,8)</f>
        <v>100</v>
      </c>
      <c r="G14" s="11">
        <f>F14*C14</f>
        <v>150</v>
      </c>
      <c r="H14" s="11">
        <f>VLOOKUP(E14,$A$2:$G$7,7)</f>
        <v>240</v>
      </c>
      <c r="I14" s="13">
        <f>MAX(G14:H14)</f>
        <v>240</v>
      </c>
    </row>
    <row r="15" spans="1:12">
      <c r="G15" s="4" t="s">
        <v>36</v>
      </c>
      <c r="H15" s="4"/>
      <c r="I15" s="5">
        <f>SUM(I10:I14)</f>
        <v>21207.666959999999</v>
      </c>
      <c r="K15" s="6" t="s">
        <v>37</v>
      </c>
      <c r="L15" s="7">
        <v>28500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7AFD-8278-425C-9BFF-11CE8F7DC0A3}">
  <dimension ref="A2:K15"/>
  <sheetViews>
    <sheetView zoomScaleNormal="100" workbookViewId="0">
      <selection activeCell="C18" sqref="C18"/>
    </sheetView>
  </sheetViews>
  <sheetFormatPr defaultRowHeight="15"/>
  <cols>
    <col min="1" max="1" width="15.85546875" customWidth="1"/>
    <col min="4" max="4" width="15.28515625" customWidth="1"/>
  </cols>
  <sheetData>
    <row r="2" spans="1:11">
      <c r="A2" s="16" t="s">
        <v>38</v>
      </c>
      <c r="B2" s="16" t="s">
        <v>39</v>
      </c>
      <c r="C2" s="16" t="s">
        <v>40</v>
      </c>
      <c r="D2" s="16" t="s">
        <v>41</v>
      </c>
      <c r="E2" s="16" t="s">
        <v>42</v>
      </c>
    </row>
    <row r="3" spans="1:11">
      <c r="A3" s="17" t="s">
        <v>30</v>
      </c>
      <c r="B3" s="17">
        <v>12.95</v>
      </c>
      <c r="C3" s="17">
        <v>12.66</v>
      </c>
      <c r="D3" s="19">
        <f t="shared" ref="D3:D5" si="0">SUM(B3*C3)</f>
        <v>163.947</v>
      </c>
      <c r="E3" s="19">
        <v>590.20920000000001</v>
      </c>
      <c r="I3" s="13"/>
    </row>
    <row r="4" spans="1:11">
      <c r="A4" s="17" t="s">
        <v>31</v>
      </c>
      <c r="B4" s="17">
        <v>23.48</v>
      </c>
      <c r="C4" s="17">
        <v>15.98</v>
      </c>
      <c r="D4" s="19">
        <f t="shared" si="0"/>
        <v>375.21039999999999</v>
      </c>
      <c r="E4" s="19">
        <v>1350.7574400000001</v>
      </c>
      <c r="I4" s="13"/>
    </row>
    <row r="5" spans="1:11">
      <c r="A5" s="17" t="s">
        <v>32</v>
      </c>
      <c r="B5" s="17">
        <v>10.14</v>
      </c>
      <c r="C5" s="17">
        <v>7.58</v>
      </c>
      <c r="D5" s="19">
        <f t="shared" si="0"/>
        <v>76.861200000000011</v>
      </c>
      <c r="E5" s="19">
        <v>276.70031999999998</v>
      </c>
      <c r="I5" s="13"/>
    </row>
    <row r="6" spans="1:11">
      <c r="A6" s="18" t="s">
        <v>36</v>
      </c>
      <c r="B6" s="17"/>
      <c r="C6" s="17"/>
      <c r="D6" s="19">
        <f>SUM(D3:D5)</f>
        <v>616.01860000000011</v>
      </c>
      <c r="E6" s="23">
        <f>SUM(E3:E5)</f>
        <v>2217.66696</v>
      </c>
    </row>
    <row r="15" spans="1:11">
      <c r="K15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20D1B-79EF-4D0E-8AF6-F056D51C2FE6}">
  <dimension ref="A1"/>
  <sheetViews>
    <sheetView workbookViewId="0">
      <selection activeCell="K22" sqref="K22"/>
    </sheetView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269449612B7419CDF265BE3D3F28E" ma:contentTypeVersion="17" ma:contentTypeDescription="Create a new document." ma:contentTypeScope="" ma:versionID="cd3c6dc0542244547d4c0d011b5e1980">
  <xsd:schema xmlns:xsd="http://www.w3.org/2001/XMLSchema" xmlns:xs="http://www.w3.org/2001/XMLSchema" xmlns:p="http://schemas.microsoft.com/office/2006/metadata/properties" xmlns:ns2="a9a70847-fefc-448c-bc86-65f3ad0f2cc5" xmlns:ns3="c40d0d16-a5f1-4fe1-b07c-356471d1e9f8" targetNamespace="http://schemas.microsoft.com/office/2006/metadata/properties" ma:root="true" ma:fieldsID="1b6b966a1b02bf443f4db16a32742af9" ns2:_="" ns3:_="">
    <xsd:import namespace="a9a70847-fefc-448c-bc86-65f3ad0f2cc5"/>
    <xsd:import namespace="c40d0d16-a5f1-4fe1-b07c-356471d1e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Author0" minOccurs="0"/>
                <xsd:element ref="ns2:SubContractor" minOccurs="0"/>
                <xsd:element ref="ns2:_x0025_Complete" minOccurs="0"/>
                <xsd:element ref="ns2:Review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70847-fefc-448c-bc86-65f3ad0f2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366b90d-958c-45ba-877c-912a9dac5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Author0" ma:index="21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Contractor" ma:index="22" nillable="true" ma:displayName="Sub Contractor" ma:format="Dropdown" ma:internalName="SubContractor">
      <xsd:simpleType>
        <xsd:restriction base="dms:Text">
          <xsd:maxLength value="255"/>
        </xsd:restriction>
      </xsd:simpleType>
    </xsd:element>
    <xsd:element name="_x0025_Complete" ma:index="23" nillable="true" ma:displayName="% Complete" ma:decimals="0" ma:default="0" ma:format="Dropdown" ma:internalName="_x0025_Complete" ma:percentage="TRUE">
      <xsd:simpleType>
        <xsd:restriction base="dms:Number">
          <xsd:maxInclusive value="100"/>
          <xsd:minInclusive value="0"/>
        </xsd:restriction>
      </xsd:simpleType>
    </xsd:element>
    <xsd:element name="ReviewedBy" ma:index="24" nillable="true" ma:displayName="Reviewed By" ma:format="Dropdown" ma:list="UserInfo" ma:SharePointGroup="0" ma:internalName="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d0d16-a5f1-4fe1-b07c-356471d1e9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27bc90-8302-42a0-949d-d63186a58eca}" ma:internalName="TaxCatchAll" ma:showField="CatchAllData" ma:web="c40d0d16-a5f1-4fe1-b07c-356471d1e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a70847-fefc-448c-bc86-65f3ad0f2cc5">
      <Terms xmlns="http://schemas.microsoft.com/office/infopath/2007/PartnerControls"/>
    </lcf76f155ced4ddcb4097134ff3c332f>
    <TaxCatchAll xmlns="c40d0d16-a5f1-4fe1-b07c-356471d1e9f8" xsi:nil="true"/>
    <SubContractor xmlns="a9a70847-fefc-448c-bc86-65f3ad0f2cc5" xsi:nil="true"/>
    <ReviewedBy xmlns="a9a70847-fefc-448c-bc86-65f3ad0f2cc5">
      <UserInfo>
        <DisplayName/>
        <AccountId xsi:nil="true"/>
        <AccountType/>
      </UserInfo>
    </ReviewedBy>
    <Author0 xmlns="a9a70847-fefc-448c-bc86-65f3ad0f2cc5">
      <UserInfo>
        <DisplayName/>
        <AccountId xsi:nil="true"/>
        <AccountType/>
      </UserInfo>
    </Author0>
    <_x0025_Complete xmlns="a9a70847-fefc-448c-bc86-65f3ad0f2cc5">0</_x0025_Comple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66A45-DA35-4B50-A496-105094DB076E}"/>
</file>

<file path=customXml/itemProps2.xml><?xml version="1.0" encoding="utf-8"?>
<ds:datastoreItem xmlns:ds="http://schemas.openxmlformats.org/officeDocument/2006/customXml" ds:itemID="{A557D31D-7A90-45CB-A546-C7F44BBAA41B}"/>
</file>

<file path=customXml/itemProps3.xml><?xml version="1.0" encoding="utf-8"?>
<ds:datastoreItem xmlns:ds="http://schemas.openxmlformats.org/officeDocument/2006/customXml" ds:itemID="{6EC64D7B-827C-41A1-B838-16B78BCD7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Kenneth Goodwin</cp:lastModifiedBy>
  <cp:revision/>
  <dcterms:created xsi:type="dcterms:W3CDTF">2024-10-31T12:02:47Z</dcterms:created>
  <dcterms:modified xsi:type="dcterms:W3CDTF">2025-03-26T14:40:33Z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0x010100951269449612B7419CDF265BE3D3F28E</vt:lpwstr>
  </property>
  <property fmtid="{D5CDD505-2E9C-101B-9397-08002B2CF9AE}" pid="3" name="MediaServiceImageTags">
    <vt:lpwstr/>
  </property>
  <property fmtid="{D5CDD505-2E9C-101B-9397-08002B2CF9AE}" pid="4" name="Order">
    <vt:r8>142100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